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Z:\FI\Estudos e Materiais de Referência\Tópicos em Discussão\9. Outros\Modelos teóricos para analistas\"/>
    </mc:Choice>
  </mc:AlternateContent>
  <xr:revisionPtr revIDLastSave="0" documentId="13_ncr:1_{16229FB3-D1BC-4C86-A30F-68C81A78042F}" xr6:coauthVersionLast="47" xr6:coauthVersionMax="47" xr10:uidLastSave="{00000000-0000-0000-0000-000000000000}"/>
  <bookViews>
    <workbookView xWindow="32265" yWindow="5580" windowWidth="15375" windowHeight="7875" xr2:uid="{220E2865-8751-4D07-B330-BE2053851742}"/>
  </bookViews>
  <sheets>
    <sheet name="T - Capex -&gt; BR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65" i="1"/>
  <c r="E49" i="1" l="1"/>
  <c r="D34" i="1"/>
  <c r="I26" i="1"/>
  <c r="H26" i="1"/>
  <c r="G26" i="1"/>
  <c r="F26" i="1"/>
  <c r="E26" i="1"/>
  <c r="E48" i="1" s="1"/>
  <c r="E47" i="1" s="1"/>
  <c r="D26" i="1"/>
  <c r="D30" i="1" s="1"/>
  <c r="E13" i="1"/>
  <c r="E12" i="1"/>
  <c r="E35" i="1" l="1"/>
  <c r="I28" i="1"/>
  <c r="I36" i="1" s="1"/>
  <c r="E64" i="1"/>
  <c r="G28" i="1"/>
  <c r="G36" i="1" s="1"/>
  <c r="H28" i="1"/>
  <c r="H36" i="1" s="1"/>
  <c r="F28" i="1"/>
  <c r="F36" i="1" s="1"/>
  <c r="E28" i="1"/>
  <c r="E36" i="1" s="1"/>
  <c r="E34" i="1" l="1"/>
  <c r="E30" i="1"/>
  <c r="F35" i="1" l="1"/>
  <c r="F34" i="1" s="1"/>
  <c r="F30" i="1"/>
  <c r="G30" i="1" l="1"/>
  <c r="G35" i="1"/>
  <c r="G34" i="1" s="1"/>
  <c r="H35" i="1" l="1"/>
  <c r="H34" i="1" s="1"/>
  <c r="H30" i="1"/>
  <c r="I35" i="1" l="1"/>
  <c r="I34" i="1" s="1"/>
  <c r="E38" i="1" s="1"/>
  <c r="E41" i="1" s="1"/>
  <c r="E53" i="1" s="1"/>
  <c r="E55" i="1" s="1"/>
  <c r="I30" i="1"/>
  <c r="E43" i="1" l="1"/>
  <c r="E5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Giovanna Maria Rovere</author>
  </authors>
  <commentList>
    <comment ref="E39" authorId="0" shapeId="0" xr:uid="{20C2B236-0E53-4627-BF00-673636B586FD}">
      <text>
        <r>
          <rPr>
            <b/>
            <sz val="9"/>
            <color indexed="81"/>
            <rFont val="Segoe UI"/>
            <charset val="1"/>
          </rPr>
          <t>Metodologia adotada para homogeneizar o recebimento do CAA no ciclo de 5 anos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<sst xmlns="http://schemas.openxmlformats.org/spreadsheetml/2006/main" count="41" uniqueCount="39">
  <si>
    <t>Premissas</t>
  </si>
  <si>
    <t>Encargos setoriais</t>
  </si>
  <si>
    <t>PIS/Cofins</t>
  </si>
  <si>
    <t>TFSSEE</t>
  </si>
  <si>
    <t>P&amp;D</t>
  </si>
  <si>
    <t>Case</t>
  </si>
  <si>
    <t>Investimento (R$ mil)</t>
  </si>
  <si>
    <t>Depreciação (30 anos)</t>
  </si>
  <si>
    <t>WACC regulatório</t>
  </si>
  <si>
    <t>O&amp;M</t>
  </si>
  <si>
    <t>Data inicio operação</t>
  </si>
  <si>
    <t>Próxima revisão</t>
  </si>
  <si>
    <t>R$ mil</t>
  </si>
  <si>
    <t>Ano 0</t>
  </si>
  <si>
    <t>Ano 1</t>
  </si>
  <si>
    <t>Ano 2</t>
  </si>
  <si>
    <t>Ano 3</t>
  </si>
  <si>
    <t>Ano 4</t>
  </si>
  <si>
    <t>Ano 5</t>
  </si>
  <si>
    <t>Cálculo base BRR</t>
  </si>
  <si>
    <t>BRR (Bruta)</t>
  </si>
  <si>
    <t>Depreciação (3,33%)</t>
  </si>
  <si>
    <t>BRR (Líquida)</t>
  </si>
  <si>
    <t>Racional CAA</t>
  </si>
  <si>
    <t>CAAE</t>
  </si>
  <si>
    <t>CAAE (10,50%)</t>
  </si>
  <si>
    <t>QRR (3,33%)</t>
  </si>
  <si>
    <t>CAAE (VPL)</t>
  </si>
  <si>
    <t>CAA (Cálculo ANEEL)</t>
  </si>
  <si>
    <t>CAA (Cálculo PGTO)</t>
  </si>
  <si>
    <t>Racional CAOM</t>
  </si>
  <si>
    <t>CAOM</t>
  </si>
  <si>
    <t>O&amp;M (%)</t>
  </si>
  <si>
    <t>Cálculo encargos setoriais</t>
  </si>
  <si>
    <t>CAA + CAOM</t>
  </si>
  <si>
    <t>Receita adicional anual</t>
  </si>
  <si>
    <t>Taxa para anualização do CAA (Fórmula ANEEL)</t>
  </si>
  <si>
    <t>CPFL ENERGIA</t>
  </si>
  <si>
    <t>Modelo Teórico - Conversão de Capex BRR para RAP em transmissoras de Categoria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</si>
</sst>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[$-416]mmm/yy;@"/>
    <numFmt numFmtId="166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0"/>
      <name val="Tahoma"/>
      <family val="2"/>
    </font>
    <font>
      <b/>
      <sz val="12"/>
      <color theme="0"/>
      <name val="Tahoma"/>
      <family val="2"/>
    </font>
    <font>
      <sz val="12"/>
      <name val="Helv"/>
    </font>
    <font>
      <b/>
      <sz val="9"/>
      <color theme="0"/>
      <name val="Tahoma"/>
      <family val="2"/>
    </font>
    <font>
      <sz val="8"/>
      <name val="Tahoma"/>
      <family val="2"/>
    </font>
    <font>
      <b/>
      <sz val="8"/>
      <color theme="0"/>
      <name val="Tahoma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37" fontId="7" fillId="0" borderId="0"/>
  </cellStyleXfs>
  <cellXfs count="31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left" indent="1"/>
    </xf>
    <xf numFmtId="10" fontId="3" fillId="0" borderId="0" xfId="0" applyNumberFormat="1" applyFont="1"/>
    <xf numFmtId="10" fontId="4" fillId="0" borderId="0" xfId="0" applyNumberFormat="1" applyFont="1"/>
    <xf numFmtId="10" fontId="3" fillId="0" borderId="0" xfId="1" applyNumberFormat="1" applyFont="1"/>
    <xf numFmtId="165" fontId="3" fillId="0" borderId="0" xfId="0" applyNumberFormat="1" applyFont="1"/>
    <xf numFmtId="0" fontId="3" fillId="2" borderId="0" xfId="0" applyFont="1" applyFill="1"/>
    <xf numFmtId="0" fontId="3" fillId="0" borderId="0" xfId="0" applyFont="1" applyAlignment="1">
      <alignment horizontal="center" vertical="center"/>
    </xf>
    <xf numFmtId="0" fontId="4" fillId="2" borderId="0" xfId="0" applyFont="1" applyFill="1"/>
    <xf numFmtId="164" fontId="4" fillId="2" borderId="0" xfId="0" applyNumberFormat="1" applyFont="1" applyFill="1"/>
    <xf numFmtId="164" fontId="4" fillId="0" borderId="0" xfId="0" applyNumberFormat="1" applyFont="1"/>
    <xf numFmtId="9" fontId="3" fillId="0" borderId="0" xfId="1" applyFont="1"/>
    <xf numFmtId="0" fontId="4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4" xfId="0" applyFont="1" applyBorder="1"/>
    <xf numFmtId="0" fontId="3" fillId="0" borderId="5" xfId="0" applyFont="1" applyBorder="1"/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9" fontId="3" fillId="5" borderId="0" xfId="1" applyFont="1" applyFill="1"/>
    <xf numFmtId="0" fontId="9" fillId="0" borderId="0" xfId="3" applyNumberFormat="1" applyFont="1" applyAlignment="1">
      <alignment vertical="center"/>
    </xf>
    <xf numFmtId="0" fontId="10" fillId="0" borderId="0" xfId="3" applyNumberFormat="1" applyFont="1" applyAlignment="1">
      <alignment horizontal="center" vertical="center"/>
    </xf>
    <xf numFmtId="0" fontId="8" fillId="6" borderId="0" xfId="3" applyNumberFormat="1" applyFont="1" applyFill="1" applyAlignment="1">
      <alignment horizontal="center" vertical="center"/>
    </xf>
    <xf numFmtId="0" fontId="5" fillId="6" borderId="0" xfId="3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4">
    <cellStyle name="Normal" xfId="0" builtinId="0"/>
    <cellStyle name="Normal_Marcio_CPFL_set14" xfId="3" xr:uid="{91479D7D-FD7F-47E3-8E95-403D9A0DD075}"/>
    <cellStyle name="Porcentagem" xfId="1" builtinId="5"/>
    <cellStyle name="Vírgula 2" xfId="2" xr:uid="{E69A3EBC-A6C4-4BAD-AFF4-8A1B82B9D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42450</xdr:rowOff>
    </xdr:from>
    <xdr:to>
      <xdr:col>1</xdr:col>
      <xdr:colOff>176823</xdr:colOff>
      <xdr:row>4</xdr:row>
      <xdr:rowOff>61500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5E8E5F-46FA-4E87-9D08-E0E971E2B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52000"/>
          <a:ext cx="653073" cy="504825"/>
        </a:xfrm>
        <a:prstGeom prst="rect">
          <a:avLst/>
        </a:prstGeom>
      </xdr:spPr>
    </xdr:pic>
    <xdr:clientData/>
  </xdr:twoCellAnchor>
  <xdr:twoCellAnchor>
    <xdr:from>
      <xdr:col>9</xdr:col>
      <xdr:colOff>411976</xdr:colOff>
      <xdr:row>1</xdr:row>
      <xdr:rowOff>119062</xdr:rowOff>
    </xdr:from>
    <xdr:to>
      <xdr:col>10</xdr:col>
      <xdr:colOff>488209</xdr:colOff>
      <xdr:row>3</xdr:row>
      <xdr:rowOff>119424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F1C6C7C-95E5-4BF6-91B1-647BC1D83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001" y="328612"/>
          <a:ext cx="685833" cy="3242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PC-T/09.%20Projetos/2022/02.%20Investor%20Education/Exemplo%20C&#225;lculo%20C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</sheetNames>
    <sheetDataSet>
      <sheetData sheetId="0">
        <row r="2">
          <cell r="D2">
            <v>0.10500303030303031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Paleta CPFL">
      <a:dk1>
        <a:srgbClr val="414042"/>
      </a:dk1>
      <a:lt1>
        <a:sysClr val="window" lastClr="FFFFFF"/>
      </a:lt1>
      <a:dk2>
        <a:srgbClr val="6D6E71"/>
      </a:dk2>
      <a:lt2>
        <a:srgbClr val="DDDDDF"/>
      </a:lt2>
      <a:accent1>
        <a:srgbClr val="0058A0"/>
      </a:accent1>
      <a:accent2>
        <a:srgbClr val="01704E"/>
      </a:accent2>
      <a:accent3>
        <a:srgbClr val="F15E38"/>
      </a:accent3>
      <a:accent4>
        <a:srgbClr val="C0151B"/>
      </a:accent4>
      <a:accent5>
        <a:srgbClr val="228BCB"/>
      </a:accent5>
      <a:accent6>
        <a:srgbClr val="2EA55D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3ADA-2656-4FD7-9C7C-E1B22067D09A}">
  <sheetPr>
    <tabColor theme="6"/>
  </sheetPr>
  <dimension ref="A1:K65"/>
  <sheetViews>
    <sheetView showGridLines="0" tabSelected="1" workbookViewId="0">
      <selection activeCell="G47" sqref="G47"/>
    </sheetView>
  </sheetViews>
  <sheetFormatPr defaultRowHeight="12.75" x14ac:dyDescent="0.2"/>
  <cols>
    <col min="1" max="1" width="9.140625" style="1"/>
    <col min="2" max="2" width="40.85546875" style="1" customWidth="1"/>
    <col min="3" max="3" width="0.5703125" style="1" customWidth="1"/>
    <col min="4" max="4" width="7.42578125" style="1" customWidth="1"/>
    <col min="5" max="5" width="8.42578125" style="1" customWidth="1"/>
    <col min="6" max="9" width="7" style="1" customWidth="1"/>
    <col min="10" max="13" width="9.140625" style="1"/>
    <col min="14" max="14" width="9.140625" style="1" customWidth="1"/>
    <col min="15" max="15" width="9.140625" style="1"/>
    <col min="16" max="16" width="9.140625" style="1" customWidth="1"/>
    <col min="17" max="16384" width="9.140625" style="1"/>
  </cols>
  <sheetData>
    <row r="1" spans="1:11" ht="16.5" customHeight="1" x14ac:dyDescent="0.2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">
      <c r="A2" s="26"/>
      <c r="B2" s="26"/>
      <c r="C2" s="26"/>
    </row>
    <row r="3" spans="1:11" x14ac:dyDescent="0.2">
      <c r="A3" s="26"/>
      <c r="B3" s="26"/>
      <c r="C3" s="26"/>
    </row>
    <row r="4" spans="1:11" x14ac:dyDescent="0.2">
      <c r="A4" s="26"/>
      <c r="B4" s="26"/>
      <c r="C4" s="26"/>
    </row>
    <row r="5" spans="1:11" x14ac:dyDescent="0.2">
      <c r="A5" s="26"/>
      <c r="B5" s="26"/>
      <c r="C5" s="26"/>
    </row>
    <row r="6" spans="1:11" ht="22.5" customHeight="1" x14ac:dyDescent="0.2">
      <c r="A6" s="29" t="s">
        <v>38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x14ac:dyDescent="0.2">
      <c r="A7" s="27"/>
      <c r="B7" s="27"/>
      <c r="C7" s="27"/>
    </row>
    <row r="8" spans="1:11" ht="17.25" customHeight="1" x14ac:dyDescent="0.2">
      <c r="B8" s="30" t="s">
        <v>0</v>
      </c>
      <c r="C8" s="30"/>
      <c r="D8" s="30"/>
      <c r="E8" s="30"/>
      <c r="F8" s="30"/>
      <c r="G8" s="30"/>
      <c r="H8" s="30"/>
      <c r="I8" s="30"/>
      <c r="J8" s="30"/>
      <c r="K8" s="30"/>
    </row>
    <row r="9" spans="1:11" ht="3" customHeight="1" x14ac:dyDescent="0.2">
      <c r="D9" s="2"/>
      <c r="E9" s="2"/>
      <c r="F9" s="2"/>
      <c r="G9" s="2"/>
      <c r="H9" s="2"/>
      <c r="I9" s="2"/>
    </row>
    <row r="10" spans="1:11" s="3" customFormat="1" ht="13.5" customHeight="1" x14ac:dyDescent="0.2">
      <c r="B10" s="3" t="s">
        <v>5</v>
      </c>
      <c r="E10" s="6"/>
      <c r="F10" s="19"/>
      <c r="G10" s="20"/>
      <c r="H10" s="3" t="s">
        <v>1</v>
      </c>
    </row>
    <row r="11" spans="1:11" ht="13.5" customHeight="1" x14ac:dyDescent="0.2">
      <c r="B11" s="4" t="s">
        <v>6</v>
      </c>
      <c r="E11" s="2">
        <v>1000</v>
      </c>
      <c r="F11" s="21"/>
      <c r="G11" s="22"/>
      <c r="H11" s="4" t="s">
        <v>2</v>
      </c>
      <c r="K11" s="5">
        <v>9.2499999999999999E-2</v>
      </c>
    </row>
    <row r="12" spans="1:11" ht="13.5" customHeight="1" x14ac:dyDescent="0.2">
      <c r="B12" s="4" t="s">
        <v>7</v>
      </c>
      <c r="E12" s="5">
        <f>1/30</f>
        <v>3.3333333333333333E-2</v>
      </c>
      <c r="F12" s="21"/>
      <c r="G12" s="22"/>
      <c r="H12" s="4" t="s">
        <v>3</v>
      </c>
      <c r="K12" s="5">
        <v>4.0000000000000001E-3</v>
      </c>
    </row>
    <row r="13" spans="1:11" ht="13.5" customHeight="1" x14ac:dyDescent="0.2">
      <c r="B13" s="4" t="s">
        <v>8</v>
      </c>
      <c r="E13" s="7">
        <f>[1]Planilha1!$D$2</f>
        <v>0.10500303030303031</v>
      </c>
      <c r="F13" s="21"/>
      <c r="G13" s="22"/>
      <c r="H13" s="4" t="s">
        <v>4</v>
      </c>
      <c r="K13" s="5">
        <v>0.01</v>
      </c>
    </row>
    <row r="14" spans="1:11" ht="13.5" customHeight="1" x14ac:dyDescent="0.2">
      <c r="B14" s="4" t="s">
        <v>9</v>
      </c>
      <c r="E14" s="5">
        <v>0.02</v>
      </c>
      <c r="F14" s="21"/>
      <c r="G14" s="22"/>
      <c r="H14" s="2"/>
      <c r="I14" s="2"/>
    </row>
    <row r="15" spans="1:11" s="3" customFormat="1" ht="13.5" customHeight="1" x14ac:dyDescent="0.2">
      <c r="B15" s="4" t="s">
        <v>10</v>
      </c>
      <c r="C15" s="1"/>
      <c r="D15" s="1"/>
      <c r="E15" s="8">
        <v>44743</v>
      </c>
      <c r="F15" s="19"/>
      <c r="G15" s="20"/>
    </row>
    <row r="16" spans="1:11" ht="13.5" customHeight="1" x14ac:dyDescent="0.2">
      <c r="B16" s="4" t="s">
        <v>11</v>
      </c>
      <c r="E16" s="8">
        <v>45108</v>
      </c>
      <c r="F16" s="21"/>
      <c r="G16" s="22"/>
    </row>
    <row r="17" spans="2:11" ht="3.75" customHeight="1" x14ac:dyDescent="0.2">
      <c r="D17" s="2"/>
      <c r="E17" s="2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ht="3" customHeight="1" x14ac:dyDescent="0.2">
      <c r="F19" s="2"/>
      <c r="G19" s="2"/>
      <c r="H19" s="2"/>
      <c r="I19" s="2"/>
    </row>
    <row r="20" spans="2:11" ht="7.5" customHeight="1" x14ac:dyDescent="0.2">
      <c r="F20" s="2"/>
      <c r="G20" s="2"/>
      <c r="H20" s="2"/>
      <c r="I20" s="2"/>
    </row>
    <row r="22" spans="2:11" s="10" customFormat="1" ht="21" customHeight="1" x14ac:dyDescent="0.25">
      <c r="B22" s="23" t="s">
        <v>12</v>
      </c>
      <c r="C22" s="24"/>
      <c r="D22" s="23" t="s">
        <v>13</v>
      </c>
      <c r="E22" s="23" t="s">
        <v>14</v>
      </c>
      <c r="F22" s="23" t="s">
        <v>15</v>
      </c>
      <c r="G22" s="23" t="s">
        <v>16</v>
      </c>
      <c r="H22" s="23" t="s">
        <v>17</v>
      </c>
      <c r="I22" s="23" t="s">
        <v>18</v>
      </c>
    </row>
    <row r="23" spans="2:11" ht="3" customHeight="1" x14ac:dyDescent="0.2">
      <c r="D23" s="2"/>
      <c r="E23" s="2"/>
      <c r="F23" s="2"/>
      <c r="G23" s="2"/>
      <c r="H23" s="2"/>
      <c r="I23" s="2"/>
    </row>
    <row r="24" spans="2:11" s="3" customFormat="1" x14ac:dyDescent="0.2">
      <c r="B24" s="11" t="s">
        <v>19</v>
      </c>
      <c r="C24" s="11"/>
      <c r="D24" s="12"/>
      <c r="E24" s="12"/>
      <c r="F24" s="12"/>
      <c r="G24" s="12"/>
      <c r="H24" s="12"/>
      <c r="I24" s="12"/>
    </row>
    <row r="25" spans="2:11" ht="3" customHeight="1" x14ac:dyDescent="0.2">
      <c r="D25" s="2"/>
      <c r="E25" s="2"/>
      <c r="F25" s="2"/>
      <c r="G25" s="2"/>
      <c r="H25" s="2"/>
      <c r="I25" s="2"/>
    </row>
    <row r="26" spans="2:11" s="3" customFormat="1" x14ac:dyDescent="0.2">
      <c r="B26" s="3" t="s">
        <v>20</v>
      </c>
      <c r="D26" s="13">
        <f t="shared" ref="D26:I26" si="0">$E$11</f>
        <v>1000</v>
      </c>
      <c r="E26" s="13">
        <f t="shared" si="0"/>
        <v>1000</v>
      </c>
      <c r="F26" s="13">
        <f t="shared" si="0"/>
        <v>1000</v>
      </c>
      <c r="G26" s="13">
        <f t="shared" si="0"/>
        <v>1000</v>
      </c>
      <c r="H26" s="13">
        <f t="shared" si="0"/>
        <v>1000</v>
      </c>
      <c r="I26" s="13">
        <f t="shared" si="0"/>
        <v>1000</v>
      </c>
    </row>
    <row r="27" spans="2:11" ht="3" customHeight="1" x14ac:dyDescent="0.2">
      <c r="D27" s="2"/>
      <c r="E27" s="2"/>
      <c r="F27" s="2"/>
      <c r="G27" s="2"/>
      <c r="H27" s="2"/>
      <c r="I27" s="2"/>
    </row>
    <row r="28" spans="2:11" x14ac:dyDescent="0.2">
      <c r="B28" s="4" t="s">
        <v>21</v>
      </c>
      <c r="D28" s="2">
        <v>0</v>
      </c>
      <c r="E28" s="2">
        <f>E26*$E$12</f>
        <v>33.333333333333336</v>
      </c>
      <c r="F28" s="2">
        <f>F26*$E$12</f>
        <v>33.333333333333336</v>
      </c>
      <c r="G28" s="2">
        <f>G26*$E$12</f>
        <v>33.333333333333336</v>
      </c>
      <c r="H28" s="2">
        <f>H26*$E$12</f>
        <v>33.333333333333336</v>
      </c>
      <c r="I28" s="2">
        <f>I26*$E$12</f>
        <v>33.333333333333336</v>
      </c>
    </row>
    <row r="29" spans="2:11" ht="3" customHeight="1" x14ac:dyDescent="0.2">
      <c r="D29" s="2"/>
      <c r="E29" s="2"/>
      <c r="F29" s="2"/>
      <c r="G29" s="2"/>
      <c r="H29" s="2"/>
      <c r="I29" s="2"/>
    </row>
    <row r="30" spans="2:11" s="3" customFormat="1" x14ac:dyDescent="0.2">
      <c r="B30" s="3" t="s">
        <v>22</v>
      </c>
      <c r="D30" s="13">
        <f>D26-D28</f>
        <v>1000</v>
      </c>
      <c r="E30" s="13">
        <f>D30-E28</f>
        <v>966.66666666666663</v>
      </c>
      <c r="F30" s="13">
        <f t="shared" ref="F30:I30" si="1">E30-F28</f>
        <v>933.33333333333326</v>
      </c>
      <c r="G30" s="13">
        <f t="shared" si="1"/>
        <v>899.99999999999989</v>
      </c>
      <c r="H30" s="13">
        <f t="shared" si="1"/>
        <v>866.66666666666652</v>
      </c>
      <c r="I30" s="13">
        <f t="shared" si="1"/>
        <v>833.33333333333314</v>
      </c>
    </row>
    <row r="31" spans="2:11" ht="15.75" customHeight="1" x14ac:dyDescent="0.2">
      <c r="D31" s="2"/>
      <c r="E31" s="2"/>
      <c r="F31" s="2"/>
      <c r="G31" s="2"/>
      <c r="H31" s="2"/>
      <c r="I31" s="2"/>
    </row>
    <row r="32" spans="2:11" s="3" customFormat="1" x14ac:dyDescent="0.2">
      <c r="B32" s="11" t="s">
        <v>23</v>
      </c>
      <c r="C32" s="11"/>
      <c r="D32" s="12"/>
      <c r="E32" s="12"/>
      <c r="F32" s="12"/>
      <c r="G32" s="12"/>
      <c r="H32" s="12"/>
      <c r="I32" s="12"/>
    </row>
    <row r="33" spans="2:9" ht="3" customHeight="1" x14ac:dyDescent="0.2">
      <c r="D33" s="2"/>
      <c r="E33" s="2"/>
      <c r="F33" s="2"/>
      <c r="G33" s="2"/>
      <c r="H33" s="2"/>
      <c r="I33" s="2"/>
    </row>
    <row r="34" spans="2:9" s="3" customFormat="1" x14ac:dyDescent="0.2">
      <c r="B34" s="3" t="s">
        <v>24</v>
      </c>
      <c r="D34" s="13">
        <f>SUM(D35:D36)</f>
        <v>0</v>
      </c>
      <c r="E34" s="13">
        <f t="shared" ref="E34:I34" si="2">SUM(E35:E36)</f>
        <v>138.33636363636364</v>
      </c>
      <c r="F34" s="13">
        <f t="shared" si="2"/>
        <v>134.83626262626262</v>
      </c>
      <c r="G34" s="13">
        <f t="shared" si="2"/>
        <v>131.3361616161616</v>
      </c>
      <c r="H34" s="13">
        <f t="shared" si="2"/>
        <v>127.83606060606061</v>
      </c>
      <c r="I34" s="13">
        <f t="shared" si="2"/>
        <v>124.33595959595959</v>
      </c>
    </row>
    <row r="35" spans="2:9" x14ac:dyDescent="0.2">
      <c r="B35" s="4" t="s">
        <v>25</v>
      </c>
      <c r="D35" s="2">
        <v>0</v>
      </c>
      <c r="E35" s="2">
        <f>D30*$E$13</f>
        <v>105.0030303030303</v>
      </c>
      <c r="F35" s="2">
        <f>E30*$E$13</f>
        <v>101.5029292929293</v>
      </c>
      <c r="G35" s="2">
        <f>F30*$E$13</f>
        <v>98.002828282828276</v>
      </c>
      <c r="H35" s="2">
        <f>G30*$E$13</f>
        <v>94.50272727272727</v>
      </c>
      <c r="I35" s="2">
        <f>H30*$E$13</f>
        <v>91.002626262626251</v>
      </c>
    </row>
    <row r="36" spans="2:9" x14ac:dyDescent="0.2">
      <c r="B36" s="4" t="s">
        <v>26</v>
      </c>
      <c r="D36" s="2">
        <v>0</v>
      </c>
      <c r="E36" s="2">
        <f>E28</f>
        <v>33.333333333333336</v>
      </c>
      <c r="F36" s="2">
        <f t="shared" ref="F36:I36" si="3">F28</f>
        <v>33.333333333333336</v>
      </c>
      <c r="G36" s="2">
        <f t="shared" si="3"/>
        <v>33.333333333333336</v>
      </c>
      <c r="H36" s="2">
        <f t="shared" si="3"/>
        <v>33.333333333333336</v>
      </c>
      <c r="I36" s="2">
        <f t="shared" si="3"/>
        <v>33.333333333333336</v>
      </c>
    </row>
    <row r="37" spans="2:9" x14ac:dyDescent="0.2">
      <c r="D37" s="2"/>
      <c r="E37" s="2"/>
      <c r="F37" s="2"/>
      <c r="G37" s="2"/>
      <c r="H37" s="2"/>
      <c r="I37" s="2"/>
    </row>
    <row r="38" spans="2:9" x14ac:dyDescent="0.2">
      <c r="B38" s="3" t="s">
        <v>27</v>
      </c>
      <c r="C38" s="3"/>
      <c r="D38" s="3"/>
      <c r="E38" s="13">
        <f>NPV(E13,E34:I34)</f>
        <v>494.17369703625508</v>
      </c>
      <c r="F38" s="2"/>
      <c r="G38" s="2"/>
      <c r="H38" s="2"/>
      <c r="I38" s="2"/>
    </row>
    <row r="39" spans="2:9" x14ac:dyDescent="0.2">
      <c r="B39" s="4" t="s">
        <v>36</v>
      </c>
      <c r="D39" s="2"/>
      <c r="E39" s="14">
        <f>E13/(1-(1+E13)^(-5))</f>
        <v>0.26717754777288155</v>
      </c>
      <c r="F39" s="2"/>
      <c r="G39" s="2"/>
      <c r="H39" s="2"/>
      <c r="I39" s="2"/>
    </row>
    <row r="40" spans="2:9" ht="3" customHeight="1" x14ac:dyDescent="0.2">
      <c r="D40" s="2"/>
      <c r="E40" s="2"/>
      <c r="F40" s="2"/>
      <c r="G40" s="2"/>
      <c r="H40" s="2"/>
      <c r="I40" s="2"/>
    </row>
    <row r="41" spans="2:9" x14ac:dyDescent="0.2">
      <c r="B41" s="15" t="s">
        <v>28</v>
      </c>
      <c r="C41" s="16"/>
      <c r="D41" s="17"/>
      <c r="E41" s="18">
        <f>E38*E39</f>
        <v>132.03211654800555</v>
      </c>
      <c r="F41" s="2"/>
      <c r="G41" s="2"/>
      <c r="H41" s="2"/>
      <c r="I41" s="2"/>
    </row>
    <row r="42" spans="2:9" ht="3" hidden="1" customHeight="1" x14ac:dyDescent="0.2">
      <c r="D42" s="2"/>
      <c r="E42" s="2"/>
      <c r="F42" s="2"/>
      <c r="G42" s="2"/>
      <c r="H42" s="2"/>
      <c r="I42" s="2"/>
    </row>
    <row r="43" spans="2:9" hidden="1" x14ac:dyDescent="0.2">
      <c r="B43" s="15" t="s">
        <v>29</v>
      </c>
      <c r="C43" s="16"/>
      <c r="D43" s="17"/>
      <c r="E43" s="18">
        <f>-PMT(E13,5,E38)</f>
        <v>132.03211654800552</v>
      </c>
      <c r="F43" s="2"/>
      <c r="G43" s="2"/>
      <c r="H43" s="2"/>
      <c r="I43" s="2"/>
    </row>
    <row r="44" spans="2:9" ht="15.75" customHeight="1" collapsed="1" x14ac:dyDescent="0.2">
      <c r="D44" s="2"/>
      <c r="E44" s="2"/>
      <c r="F44" s="2"/>
      <c r="G44" s="2"/>
      <c r="H44" s="2"/>
      <c r="I44" s="2"/>
    </row>
    <row r="45" spans="2:9" s="3" customFormat="1" x14ac:dyDescent="0.2">
      <c r="B45" s="11" t="s">
        <v>30</v>
      </c>
      <c r="C45" s="11"/>
      <c r="D45" s="12"/>
      <c r="E45" s="12"/>
      <c r="F45" s="12"/>
      <c r="G45" s="12"/>
      <c r="H45" s="12"/>
      <c r="I45" s="12"/>
    </row>
    <row r="46" spans="2:9" ht="3" customHeight="1" x14ac:dyDescent="0.2">
      <c r="D46" s="2"/>
      <c r="E46" s="2"/>
      <c r="F46" s="2"/>
      <c r="G46" s="2"/>
      <c r="H46" s="2"/>
      <c r="I46" s="2"/>
    </row>
    <row r="47" spans="2:9" s="3" customFormat="1" x14ac:dyDescent="0.2">
      <c r="B47" s="15" t="s">
        <v>31</v>
      </c>
      <c r="C47" s="16"/>
      <c r="D47" s="17"/>
      <c r="E47" s="18">
        <f>E48*E49</f>
        <v>20</v>
      </c>
      <c r="F47" s="2"/>
      <c r="G47" s="2"/>
      <c r="H47" s="2"/>
      <c r="I47" s="2"/>
    </row>
    <row r="48" spans="2:9" x14ac:dyDescent="0.2">
      <c r="B48" s="4" t="s">
        <v>20</v>
      </c>
      <c r="D48" s="2"/>
      <c r="E48" s="2">
        <f>E26</f>
        <v>1000</v>
      </c>
      <c r="F48" s="2"/>
      <c r="G48" s="2"/>
      <c r="H48" s="2"/>
      <c r="I48" s="2"/>
    </row>
    <row r="49" spans="2:9" x14ac:dyDescent="0.2">
      <c r="B49" s="4" t="s">
        <v>32</v>
      </c>
      <c r="D49" s="2"/>
      <c r="E49" s="7">
        <f>$E$14</f>
        <v>0.02</v>
      </c>
      <c r="F49" s="7"/>
      <c r="G49" s="7"/>
      <c r="H49" s="7"/>
      <c r="I49" s="7"/>
    </row>
    <row r="50" spans="2:9" ht="15.75" customHeight="1" x14ac:dyDescent="0.2">
      <c r="D50" s="2"/>
      <c r="E50" s="2"/>
      <c r="F50" s="2"/>
      <c r="G50" s="2"/>
      <c r="H50" s="2"/>
      <c r="I50" s="2"/>
    </row>
    <row r="51" spans="2:9" s="3" customFormat="1" x14ac:dyDescent="0.2">
      <c r="B51" s="11" t="s">
        <v>33</v>
      </c>
      <c r="C51" s="11"/>
      <c r="D51" s="12"/>
      <c r="E51" s="12"/>
      <c r="F51" s="12"/>
      <c r="G51" s="12"/>
      <c r="H51" s="12"/>
      <c r="I51" s="12"/>
    </row>
    <row r="52" spans="2:9" ht="3" customHeight="1" x14ac:dyDescent="0.2">
      <c r="D52" s="2"/>
      <c r="E52" s="2"/>
      <c r="F52" s="2"/>
      <c r="G52" s="2"/>
      <c r="H52" s="2"/>
      <c r="I52" s="2"/>
    </row>
    <row r="53" spans="2:9" x14ac:dyDescent="0.2">
      <c r="B53" s="3" t="s">
        <v>34</v>
      </c>
      <c r="C53" s="3"/>
      <c r="D53" s="3"/>
      <c r="E53" s="13">
        <f>SUM(E41,E47)</f>
        <v>152.03211654800555</v>
      </c>
      <c r="F53" s="2"/>
      <c r="G53" s="2"/>
      <c r="H53" s="2"/>
      <c r="I53" s="2"/>
    </row>
    <row r="54" spans="2:9" ht="3" customHeight="1" x14ac:dyDescent="0.2">
      <c r="D54" s="2"/>
      <c r="E54" s="2"/>
      <c r="F54" s="2"/>
      <c r="G54" s="2"/>
      <c r="H54" s="2"/>
      <c r="I54" s="2"/>
    </row>
    <row r="55" spans="2:9" x14ac:dyDescent="0.2">
      <c r="B55" s="4" t="s">
        <v>1</v>
      </c>
      <c r="D55" s="2"/>
      <c r="E55" s="2">
        <f>E53/(1-K11-K12-K13)-E53</f>
        <v>18.121343494530038</v>
      </c>
      <c r="F55" s="2"/>
      <c r="G55" s="2"/>
      <c r="H55" s="2"/>
      <c r="I55" s="2"/>
    </row>
    <row r="56" spans="2:9" ht="3" customHeight="1" x14ac:dyDescent="0.2">
      <c r="D56" s="2"/>
      <c r="E56" s="2"/>
      <c r="F56" s="2"/>
      <c r="G56" s="2"/>
      <c r="H56" s="2"/>
      <c r="I56" s="2"/>
    </row>
    <row r="57" spans="2:9" x14ac:dyDescent="0.2">
      <c r="B57" s="15" t="s">
        <v>35</v>
      </c>
      <c r="C57" s="16"/>
      <c r="D57" s="17"/>
      <c r="E57" s="18">
        <f>E53+E55</f>
        <v>170.15346004253558</v>
      </c>
      <c r="F57" s="2"/>
      <c r="G57" s="2"/>
      <c r="H57" s="2"/>
      <c r="I57" s="2"/>
    </row>
    <row r="58" spans="2:9" ht="6" customHeight="1" x14ac:dyDescent="0.2">
      <c r="D58" s="2"/>
      <c r="E58" s="2"/>
      <c r="F58" s="2"/>
      <c r="G58" s="2"/>
      <c r="H58" s="2"/>
      <c r="I58" s="2"/>
    </row>
    <row r="59" spans="2:9" s="3" customFormat="1" ht="5.25" customHeight="1" x14ac:dyDescent="0.2">
      <c r="B59" s="11"/>
      <c r="C59" s="11"/>
      <c r="D59" s="12"/>
      <c r="E59" s="12"/>
      <c r="F59" s="12"/>
      <c r="G59" s="12"/>
      <c r="H59" s="12"/>
      <c r="I59" s="12"/>
    </row>
    <row r="64" spans="2:9" x14ac:dyDescent="0.2">
      <c r="E64" s="14">
        <f>E13</f>
        <v>0.10500303030303031</v>
      </c>
    </row>
    <row r="65" spans="5:5" x14ac:dyDescent="0.2">
      <c r="E65" s="25">
        <f>(1-(1+E13)^(-5))</f>
        <v>0.39300843644350603</v>
      </c>
    </row>
  </sheetData>
  <mergeCells count="3">
    <mergeCell ref="B8:K8"/>
    <mergeCell ref="A1:K1"/>
    <mergeCell ref="A6:K6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Uso Público CPFL&amp;1#_x000D_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 - Capex -&gt; BRR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Maria Rovere</dc:creator>
  <cp:lastModifiedBy>Giovanna Maria Rovere</cp:lastModifiedBy>
  <dcterms:created xsi:type="dcterms:W3CDTF">2023-12-12T21:13:21Z</dcterms:created>
  <dcterms:modified xsi:type="dcterms:W3CDTF">2023-12-20T19:12:13Z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3c2570-622b-435c-a1e7-755f37a0817f_Enabled">
    <vt:lpwstr>true</vt:lpwstr>
  </property>
  <property fmtid="{D5CDD505-2E9C-101B-9397-08002B2CF9AE}" pid="3" name="MSIP_Label_263c2570-622b-435c-a1e7-755f37a0817f_SetDate">
    <vt:lpwstr>2023-12-12T21:29:41Z</vt:lpwstr>
  </property>
  <property fmtid="{D5CDD505-2E9C-101B-9397-08002B2CF9AE}" pid="4" name="MSIP_Label_263c2570-622b-435c-a1e7-755f37a0817f_Method">
    <vt:lpwstr>Privileged</vt:lpwstr>
  </property>
  <property fmtid="{D5CDD505-2E9C-101B-9397-08002B2CF9AE}" pid="5" name="MSIP_Label_263c2570-622b-435c-a1e7-755f37a0817f_Name">
    <vt:lpwstr>Publico</vt:lpwstr>
  </property>
  <property fmtid="{D5CDD505-2E9C-101B-9397-08002B2CF9AE}" pid="6" name="MSIP_Label_263c2570-622b-435c-a1e7-755f37a0817f_SiteId">
    <vt:lpwstr>93546618-e20a-4fd3-a884-9e33ca7234a7</vt:lpwstr>
  </property>
  <property fmtid="{D5CDD505-2E9C-101B-9397-08002B2CF9AE}" pid="7" name="MSIP_Label_263c2570-622b-435c-a1e7-755f37a0817f_ActionId">
    <vt:lpwstr>bb827e9c-386e-4939-a9c3-134a1d943d3c</vt:lpwstr>
  </property>
  <property fmtid="{D5CDD505-2E9C-101B-9397-08002B2CF9AE}" pid="8" name="MSIP_Label_263c2570-622b-435c-a1e7-755f37a0817f_ContentBits">
    <vt:lpwstr>1</vt:lpwstr>
  </property>
</Properties>
</file>